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<sst xmlns="http://schemas.openxmlformats.org/spreadsheetml/2006/main" count="83" uniqueCount="75">
  <si>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Эффективность внедрения системы мониторинга транспорта; —— Какую экономию приносят системы мониторинга транспорта?    
 Мы выделяем семь уровней экономии:  
 Первый — это снижение издержек от нецелевого использования транспорта, нерасторопности или мошенничества персонала: «левых ходок», «сливов топлива» и т. д. 
Такие вещи очень просто обнаруживаются и оцениваются при помощи системы мониторинга. В российских условиях это до 30-40 % от стоимости владения транспортом. 
В крупной компании система мониторинга окупает себя за месяц.
 Второй уровень — оптимизация логистики: эффективное планирование маршрутов и распределение работ между машинами. На этом уровне достигается от 15 до 20 % экономии затрат. 
 Третий уровень — повышение эффективности управления. После внедрения системы мониторинга резко уменьшается объем ручной работы. Менеджмент получает полную картину работы автопарка — информацию для принятия решений и стратегического планирования. На этом уровне достигается еще 10-12 % экономии. 
 Четвертый уровень — это безопасность перевозок (снижение аварийности и сохранность грузов).
 Пятый уровень — экология (уменьшение выбросов вредных веществ в атмосферу). 
 В Европе и США суммарный эффект, достигаемый на вышеперечисленных уровнях, составляет порядка 20 %, а в России он может превышать 50 % от транспортных 
издержек компаний. 
 Шестой уровень — это конкурентоспособность бизнеса, имеющего отношение к транспорту, — от торговли до сферы услуг — сильно увеличивается при внедрении 
комплексной интеллектуальной транспортной системы. Пример такой системы — это сервис «Яндекс.Пробки». 
 На седьмом уровне может использоваться накопленная статистика по загруженности дорог. Полная картина движения транспорта за несколько лет позволяет 
прогнозировать и планировать развитие транспортной инфраструктуры, оптимизировать строительство и экономить огромные деньги.
—— Вы можете расчитать точное время окупаемости внедрения системы мониторинга для Вашего бизнеса. Воспользоваться калькулятором очень просто. Для этого необходимо ввести в соответствующие поля калькулятора несколько показателей: среднюю зарплату водителей, 
средний пробег транспортных средств, расходы на топливо, расходы на мобильную связь с водителями. Калькулятор просчитает количество дней, в течение которых затраты 
на покупку системы ГЛОНАСС/GPS мониторинга полностью себя оправдают, а также объем экономии средств предприятия. 
В зависимости от сферы деятельности автомобильного транспорта, расходы по внедрению Системы GPS мониторинга транспорта окупаются в срок от 1 до 6 месяцев. 
Экономический эффект от внедрения системы GPS мониторинга достигается за счет следующих оптимизационных процессов:</t>
  </si>
  <si>
    <t>Снижение затрат на персонал</t>
  </si>
  <si>
    <t>Увеличение прибыли</t>
  </si>
  <si>
    <t>Ваши водители приходят на работу в 8:20, в 10:45 уходят на обед, возвращаются с обеда в 12:15 и заканчивают рабочий день в 16:35, Но тем не менее требуют зарплату за 8-и часовую 5-и дневную рабочую неделю. После внедрения системы мониторинга Вы сможете платить только за действительно отработанное время.</t>
  </si>
  <si>
    <t>Как мы посчитали в предыдущем шаге большое количество времени в месяц тратится не продуктивно. Если использовать это время на решения бизнес задач стоящих перед компанией, это позволит поднять производительность труда и увеличить прибыль.</t>
  </si>
  <si>
    <t>Количество транспортных средств (автомобилей)</t>
  </si>
  <si>
    <t>Экономия после внедрения системы мониторинга (часов в месяц)</t>
  </si>
  <si>
    <t>Зарплата водителя в месяц (рублей)</t>
  </si>
  <si>
    <t>Прибыль на 1 машино/человек час (рублей)</t>
  </si>
  <si>
    <t>ставки ЕСН и НДФЛ</t>
  </si>
  <si>
    <t>Месячная экономия (рублей)</t>
  </si>
  <si>
    <t>Экономия рабочего времени после внедрения системы мониторинга (минут/автомобиль в день)</t>
  </si>
  <si>
    <t>Годовая экономия (рублей)</t>
  </si>
  <si>
    <t>Снижение расходов на сервис</t>
  </si>
  <si>
    <t>Снижение расхода ГСМ (топлива)</t>
  </si>
  <si>
    <t>Снижение пробега автотранспорта, позволяет в свою очередь сократить расходы на его плановое техническое обслуживание.</t>
  </si>
  <si>
    <t>Снижение расхода топлива происходит:
за счет более эффективного оперативного управления перевозками, транспортной логистики
за счет исключения «левых» рейсов, за счет исключения сливов топлива
По нашему исследованию, уменьшение среднего пробега в автопарках (при сохранении загруженности) достигается от 5 до 12 %</t>
  </si>
  <si>
    <t>Ежемесячные расходы на техобслуживание единицы транспорта (рублей)</t>
  </si>
  <si>
    <t>НЕконтролируемый пробег в месяц на одно транспортное средство ДО внедрения системы мониторинга (км)</t>
  </si>
  <si>
    <t>Снижение ежемесячного пробега (%)</t>
  </si>
  <si>
    <t>Контролируемый пробег в месяц на одно транспортное средство ПОСЛЕ внедрения системы мониторинга (км)</t>
  </si>
  <si>
    <t>Среднее потребление топлива (л/100км)</t>
  </si>
  <si>
    <t>Средняя стоимость 1 литра топлива (рублей)</t>
  </si>
  <si>
    <t>Текущий ущерб предприятия</t>
  </si>
  <si>
    <t>В месяц</t>
  </si>
  <si>
    <t>В год</t>
  </si>
  <si>
    <t>Переплата заработной платы водителям предприятия. После внедрения мониторинга Вы сможете платить только за действительно отработанное время.</t>
  </si>
  <si>
    <t>Снижение расходов на сотовую связь</t>
  </si>
  <si>
    <t>Упущенная прибыль  от нецелевого использования транспорта, нерасторопности или мошенничества персонала</t>
  </si>
  <si>
    <t>После внедрения системы мониторинга, Ваши диспетчеры всегда будут точно знать текущее местоположение и состояние транспортных средств Вашей компании. Что в свою очередь позволит сократить более чем на 50% количество звонков и соответственно расходы на мобильную связь с водителями.</t>
  </si>
  <si>
    <t>Экономия ГСМ (топлива)</t>
  </si>
  <si>
    <t>Ежемесячные расходы на мобильную связь с 1 водителем (рублей)</t>
  </si>
  <si>
    <t>Экономия на сервисном обслуживании</t>
  </si>
  <si>
    <t>Экономия на мобильной связи</t>
  </si>
  <si>
    <t>Итого ущерб компании</t>
  </si>
  <si>
    <t>Стоимость внедрения системы мониторинга</t>
  </si>
  <si>
    <t>Срок окупаемости</t>
  </si>
  <si>
    <t>Приобретение контроллеров (примерно 11000-22000 рублей на авто)</t>
  </si>
  <si>
    <t>Дополнительная прибыль от внедрения системы мониторинга по итогам первого года (рублей)</t>
  </si>
  <si>
    <t>техподдержка и Передача данных от бортового навигационного оборудования включая расходы на оператора мобильной связи (итого за год)</t>
  </si>
  <si>
    <t>Дополнительная прибыль от внедрения системы мониторинга по итогам второго года (рублей)</t>
  </si>
  <si>
    <t>Программное обеспечение и картография (рублей)</t>
  </si>
  <si>
    <t>Срок окупаемости (рабочих дней)</t>
  </si>
  <si>
    <t>Итого затраты по итогам первого года (рублей)</t>
  </si>
  <si>
    <t>Отчетный год эксплуатации системы</t>
  </si>
  <si>
    <t>Месяц</t>
  </si>
  <si>
    <t>Единовременные затраты</t>
  </si>
  <si>
    <t>Ежемесячные затраты</t>
  </si>
  <si>
    <t>Эффект от применения за отчетный период</t>
  </si>
  <si>
    <t>Дополнительная прибыль от внедрения мониторинга нарастающим итогом</t>
  </si>
  <si>
    <t>Окупаемость достигается за счет:</t>
  </si>
  <si>
    <t>Снижения расхода топлива</t>
  </si>
  <si>
    <t>Снижения пробега и износа транспортных средств</t>
  </si>
  <si>
    <t>Оптимизации маршрутов и повышения производительности труда</t>
  </si>
  <si>
    <t>Повышения лояльности клиентов</t>
  </si>
  <si>
    <t>Стоит ли продолжать терять деньги?</t>
  </si>
  <si>
    <t>Стоимость внедрения и эксплуатации системы мониторинга расчитывается индвидуально!</t>
  </si>
  <si>
    <t>Если вы позвоните в обувной магазин и спросите: «сколько стоят сапоги?», то даже самый опытный продавец не сможет Вам ответить. Потому что сапоги бывают мужские, женские, подростковые и детские, из натуральной и искуственной кожи, разных форм и расцветок.</t>
  </si>
  <si>
    <t>Наши специалисты готовы подобрать и ввести в эксплуатацию решение, отвечающее потребностям и оптимальное по стоимости именно для вашего бизнеса. Не зависимо от того владеет ли ваша компания большим автопарком или у вас всего одно транспортное средство.</t>
  </si>
  <si>
    <t>Для расчета стоимости и подбора оптимального для вас решения заполните, пожалуйста, приведенную  форму или запросите информацию у дилера:</t>
  </si>
  <si>
    <t xml:space="preserve">Имя и фамилия*: </t>
  </si>
  <si>
    <t xml:space="preserve">Организация*: </t>
  </si>
  <si>
    <t xml:space="preserve">Должность*: </t>
  </si>
  <si>
    <t xml:space="preserve">Регион, город*: </t>
  </si>
  <si>
    <t xml:space="preserve">Контактный телефон*: </t>
  </si>
  <si>
    <t xml:space="preserve">Электронная почта: </t>
  </si>
  <si>
    <t xml:space="preserve">Как Вы узнали о нашей компании: </t>
  </si>
  <si>
    <t>Выставка</t>
  </si>
  <si>
    <t>Рекомендации коллег или знакомых</t>
  </si>
  <si>
    <t>Поисковые системы</t>
  </si>
  <si>
    <t xml:space="preserve">Количество автомобилей*: </t>
  </si>
  <si>
    <t xml:space="preserve">Комментарий: </t>
  </si>
  <si>
    <t xml:space="preserve">ВАШИ ПЕРСОНАЛЬНЫЕ ДАННЫЕ НИ ПРИ КАКИХ ОБСТОЯТЕЛЬСТВАХ НЕ БУДУТ ПЕРЕДАНЫ ТРЕТЬЕЙ СТОРОНЕ. </t>
  </si>
  <si>
    <t>ВАШ ЭЛЕКТРОННЫЙ АДРЕС НЕ БУДЕТ ИСПОЛЬЗОВАТЬСЯ НАМИ ДЛЯ НЕСАНКЦИОНИРОВАННЫХ РАССЫЛОК.</t>
  </si>
  <si>
    <t>*Жирным выделены обязательные для заполнения поля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</si>
</sst>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р.&quot;;\-#,##0&quot;р.&quot;"/>
    <numFmt numFmtId="166" formatCode="0%"/>
    <numFmt numFmtId="167" formatCode="#,##0&quot;р.&quot;"/>
    <numFmt numFmtId="168" formatCode="#,##0_ ;\-#,##0\ "/>
  </numFmts>
  <fonts count="12">
    <font>
      <sz val="10"/>
      <name val="Arial Cyr"/>
      <family val="2"/>
    </font>
    <font>
      <sz val="10"/>
      <name val="Arial"/>
      <family val="0"/>
    </font>
    <font>
      <sz val="8"/>
      <name val="Microsoft Sans Serif"/>
      <family val="2"/>
    </font>
    <font>
      <b/>
      <sz val="8"/>
      <name val="Microsoft Sans Serif"/>
      <family val="2"/>
    </font>
    <font>
      <b/>
      <sz val="7.5"/>
      <name val="Microsoft Sans Serif"/>
      <family val="2"/>
    </font>
    <font>
      <sz val="8"/>
      <color indexed="8"/>
      <name val="Microsoft Sans Serif"/>
      <family val="2"/>
    </font>
    <font>
      <sz val="8"/>
      <color indexed="10"/>
      <name val="Microsoft Sans Serif"/>
      <family val="2"/>
    </font>
    <font>
      <b/>
      <sz val="8"/>
      <color indexed="10"/>
      <name val="Microsoft Sans Serif"/>
      <family val="2"/>
    </font>
    <font>
      <b/>
      <sz val="8"/>
      <color indexed="8"/>
      <name val="Microsoft Sans Serif"/>
      <family val="2"/>
    </font>
    <font>
      <i/>
      <sz val="8"/>
      <color indexed="8"/>
      <name val="Microsoft Sans Serif"/>
      <family val="2"/>
    </font>
    <font>
      <sz val="8.5"/>
      <color indexed="8"/>
      <name val="Arial Cyr"/>
      <family val="2"/>
    </font>
    <font>
      <sz val="12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left" vertical="top" wrapText="1"/>
    </xf>
    <xf numFmtId="164" fontId="2" fillId="0" borderId="0" xfId="0" applyFont="1" applyAlignment="1">
      <alignment vertical="top" wrapText="1"/>
    </xf>
    <xf numFmtId="164" fontId="3" fillId="2" borderId="0" xfId="0" applyFont="1" applyFill="1" applyBorder="1" applyAlignment="1">
      <alignment horizontal="left" vertical="top" wrapText="1"/>
    </xf>
    <xf numFmtId="164" fontId="2" fillId="3" borderId="0" xfId="0" applyNumberFormat="1" applyFont="1" applyFill="1" applyBorder="1" applyAlignment="1">
      <alignment horizontal="left" vertical="top" wrapText="1"/>
    </xf>
    <xf numFmtId="164" fontId="2" fillId="3" borderId="0" xfId="0" applyFont="1" applyFill="1" applyBorder="1" applyAlignment="1">
      <alignment horizontal="left" vertical="top" wrapText="1"/>
    </xf>
    <xf numFmtId="164" fontId="2" fillId="3" borderId="0" xfId="0" applyFont="1" applyFill="1" applyAlignment="1">
      <alignment vertical="top" wrapText="1"/>
    </xf>
    <xf numFmtId="164" fontId="2" fillId="4" borderId="1" xfId="0" applyFont="1" applyFill="1" applyBorder="1" applyAlignment="1">
      <alignment vertical="top" wrapText="1"/>
    </xf>
    <xf numFmtId="165" fontId="2" fillId="4" borderId="1" xfId="0" applyNumberFormat="1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left" vertical="top" wrapText="1"/>
    </xf>
    <xf numFmtId="166" fontId="2" fillId="3" borderId="0" xfId="0" applyNumberFormat="1" applyFont="1" applyFill="1" applyAlignment="1">
      <alignment vertical="top" wrapText="1"/>
    </xf>
    <xf numFmtId="165" fontId="2" fillId="3" borderId="0" xfId="0" applyNumberFormat="1" applyFont="1" applyFill="1" applyAlignment="1">
      <alignment vertical="top" wrapText="1"/>
    </xf>
    <xf numFmtId="164" fontId="2" fillId="3" borderId="0" xfId="0" applyFont="1" applyFill="1" applyAlignment="1">
      <alignment horizontal="left" vertical="top" wrapText="1"/>
    </xf>
    <xf numFmtId="164" fontId="3" fillId="2" borderId="0" xfId="0" applyFont="1" applyFill="1" applyAlignment="1">
      <alignment vertical="top" wrapText="1"/>
    </xf>
    <xf numFmtId="164" fontId="3" fillId="2" borderId="0" xfId="0" applyFont="1" applyFill="1" applyAlignment="1">
      <alignment horizontal="center" vertical="top" wrapText="1"/>
    </xf>
    <xf numFmtId="167" fontId="2" fillId="4" borderId="3" xfId="0" applyNumberFormat="1" applyFont="1" applyFill="1" applyBorder="1" applyAlignment="1">
      <alignment vertical="top" wrapText="1"/>
    </xf>
    <xf numFmtId="164" fontId="2" fillId="3" borderId="0" xfId="0" applyFont="1" applyFill="1" applyBorder="1" applyAlignment="1">
      <alignment vertical="top" wrapText="1"/>
    </xf>
    <xf numFmtId="165" fontId="3" fillId="3" borderId="4" xfId="0" applyNumberFormat="1" applyFont="1" applyFill="1" applyBorder="1" applyAlignment="1">
      <alignment vertical="top" wrapText="1"/>
    </xf>
    <xf numFmtId="167" fontId="2" fillId="3" borderId="0" xfId="0" applyNumberFormat="1" applyFont="1" applyFill="1" applyAlignment="1">
      <alignment vertical="top" wrapText="1"/>
    </xf>
    <xf numFmtId="165" fontId="3" fillId="3" borderId="5" xfId="0" applyNumberFormat="1" applyFont="1" applyFill="1" applyBorder="1" applyAlignment="1">
      <alignment vertical="top" wrapText="1"/>
    </xf>
    <xf numFmtId="168" fontId="3" fillId="3" borderId="6" xfId="0" applyNumberFormat="1" applyFont="1" applyFill="1" applyBorder="1" applyAlignment="1">
      <alignment vertical="top" wrapText="1"/>
    </xf>
    <xf numFmtId="164" fontId="3" fillId="0" borderId="0" xfId="0" applyFont="1" applyBorder="1" applyAlignment="1">
      <alignment horizontal="center" vertical="top" wrapText="1"/>
    </xf>
    <xf numFmtId="164" fontId="3" fillId="2" borderId="0" xfId="0" applyFont="1" applyFill="1" applyAlignment="1">
      <alignment horizontal="right" vertical="top" wrapText="1"/>
    </xf>
    <xf numFmtId="164" fontId="3" fillId="2" borderId="0" xfId="0" applyFont="1" applyFill="1" applyBorder="1" applyAlignment="1">
      <alignment horizontal="center" vertical="top" wrapText="1"/>
    </xf>
    <xf numFmtId="164" fontId="4" fillId="2" borderId="0" xfId="0" applyFont="1" applyFill="1" applyAlignment="1">
      <alignment horizontal="center" vertical="top" wrapText="1"/>
    </xf>
    <xf numFmtId="167" fontId="2" fillId="3" borderId="0" xfId="0" applyNumberFormat="1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>
      <alignment horizontal="center" vertical="top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Alignment="1">
      <alignment/>
    </xf>
    <xf numFmtId="164" fontId="5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5" fillId="0" borderId="0" xfId="0" applyFont="1" applyAlignment="1">
      <alignment horizontal="left" indent="1"/>
    </xf>
    <xf numFmtId="164" fontId="2" fillId="0" borderId="0" xfId="0" applyFont="1" applyAlignment="1">
      <alignment horizontal="left"/>
    </xf>
    <xf numFmtId="164" fontId="6" fillId="0" borderId="0" xfId="0" applyFont="1" applyAlignment="1">
      <alignment vertical="top" wrapText="1"/>
    </xf>
    <xf numFmtId="164" fontId="7" fillId="0" borderId="0" xfId="0" applyFont="1" applyAlignment="1">
      <alignment horizontal="center" vertical="top"/>
    </xf>
    <xf numFmtId="164" fontId="8" fillId="0" borderId="0" xfId="0" applyFont="1" applyBorder="1" applyAlignment="1">
      <alignment horizontal="left" vertical="top" wrapText="1"/>
    </xf>
    <xf numFmtId="164" fontId="9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 horizontal="right" vertical="top" wrapText="1"/>
    </xf>
    <xf numFmtId="164" fontId="0" fillId="0" borderId="0" xfId="0" applyBorder="1" applyAlignment="1">
      <alignment horizontal="left"/>
    </xf>
    <xf numFmtId="164" fontId="2" fillId="0" borderId="0" xfId="0" applyFont="1" applyAlignment="1">
      <alignment horizontal="right" vertical="top" wrapText="1"/>
    </xf>
    <xf numFmtId="164" fontId="2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Лист1!$B$34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Лист1!$B$35:$B$46</c:f>
              <c:numCache/>
            </c:numRef>
          </c:val>
          <c:shape val="box"/>
        </c:ser>
        <c:ser>
          <c:idx val="1"/>
          <c:order val="1"/>
          <c:tx>
            <c:strRef>
              <c:f>Лист1!$C$34</c:f>
            </c:strRef>
          </c:tx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Лист1!$C$35:$C$46</c:f>
              <c:numCache/>
            </c:numRef>
          </c:val>
          <c:shape val="box"/>
        </c:ser>
        <c:ser>
          <c:idx val="2"/>
          <c:order val="2"/>
          <c:tx>
            <c:strRef>
              <c:f>Лист1!$E$34</c:f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Лист1!$E$35:$E$46</c:f>
              <c:numCache/>
            </c:numRef>
          </c:val>
          <c:shape val="box"/>
        </c:ser>
        <c:shape val="box"/>
        <c:axId val="43221384"/>
        <c:axId val="53448137"/>
        <c:axId val="11271186"/>
      </c:bar3D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48137"/>
        <c:crossesAt val="0"/>
        <c:auto val="1"/>
        <c:lblOffset val="100"/>
        <c:noMultiLvlLbl val="0"/>
      </c:catAx>
      <c:valAx>
        <c:axId val="5344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21384"/>
        <c:crossesAt val="1"/>
        <c:crossBetween val="between"/>
        <c:dispUnits/>
      </c:valAx>
      <c:ser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4813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9525</xdr:rowOff>
    </xdr:from>
    <xdr:to>
      <xdr:col>6</xdr:col>
      <xdr:colOff>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9525" y="13392150"/>
        <a:ext cx="95250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72</xdr:row>
      <xdr:rowOff>85725</xdr:rowOff>
    </xdr:from>
    <xdr:to>
      <xdr:col>3</xdr:col>
      <xdr:colOff>228600</xdr:colOff>
      <xdr:row>72</xdr:row>
      <xdr:rowOff>276225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7678400"/>
          <a:ext cx="1333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89</xdr:row>
      <xdr:rowOff>9525</xdr:rowOff>
    </xdr:from>
    <xdr:to>
      <xdr:col>3</xdr:col>
      <xdr:colOff>257175</xdr:colOff>
      <xdr:row>89</xdr:row>
      <xdr:rowOff>200025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1878925"/>
          <a:ext cx="933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3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50.625" style="0" customWidth="1"/>
    <col min="3" max="3" width="5.625" style="0" customWidth="1"/>
    <col min="4" max="4" width="40.625" style="0" customWidth="1"/>
    <col min="5" max="6" width="9.625" style="0" customWidth="1"/>
  </cols>
  <sheetData>
    <row r="2" spans="1:6" s="2" customFormat="1" ht="240" customHeight="1">
      <c r="A2" s="1" t="s">
        <v>0</v>
      </c>
      <c r="B2" s="1"/>
      <c r="C2" s="1"/>
      <c r="D2" s="1"/>
      <c r="E2" s="1"/>
      <c r="F2" s="1"/>
    </row>
    <row r="3" spans="1:6" s="2" customFormat="1" ht="9.75" customHeight="1">
      <c r="A3" s="3" t="s">
        <v>1</v>
      </c>
      <c r="B3" s="3"/>
      <c r="D3" s="3" t="s">
        <v>2</v>
      </c>
      <c r="E3" s="3"/>
      <c r="F3" s="3"/>
    </row>
    <row r="4" spans="1:6" s="2" customFormat="1" ht="60" customHeight="1">
      <c r="A4" s="4" t="s">
        <v>3</v>
      </c>
      <c r="B4" s="4"/>
      <c r="D4" s="5" t="s">
        <v>4</v>
      </c>
      <c r="E4" s="5"/>
      <c r="F4" s="5"/>
    </row>
    <row r="5" spans="1:6" s="2" customFormat="1" ht="20.25" customHeight="1">
      <c r="A5" s="6" t="s">
        <v>5</v>
      </c>
      <c r="B5" s="7">
        <v>10</v>
      </c>
      <c r="D5" s="5" t="s">
        <v>6</v>
      </c>
      <c r="E5" s="5"/>
      <c r="F5" s="6">
        <f>21*B5*B8/60</f>
        <v>105</v>
      </c>
    </row>
    <row r="6" spans="1:6" s="2" customFormat="1" ht="9.75" customHeight="1">
      <c r="A6" s="6" t="s">
        <v>7</v>
      </c>
      <c r="B6" s="8">
        <v>25000</v>
      </c>
      <c r="D6" s="9" t="s">
        <v>8</v>
      </c>
      <c r="E6" s="9"/>
      <c r="F6" s="8">
        <v>400</v>
      </c>
    </row>
    <row r="7" spans="1:6" s="2" customFormat="1" ht="9.75" customHeight="1">
      <c r="A7" s="6" t="s">
        <v>9</v>
      </c>
      <c r="B7" s="10">
        <v>0.39</v>
      </c>
      <c r="D7" s="5" t="s">
        <v>10</v>
      </c>
      <c r="E7" s="5"/>
      <c r="F7" s="11">
        <f>F5*F6</f>
        <v>42000</v>
      </c>
    </row>
    <row r="8" spans="1:6" s="2" customFormat="1" ht="20.25" customHeight="1">
      <c r="A8" s="6" t="s">
        <v>11</v>
      </c>
      <c r="B8" s="7">
        <v>30</v>
      </c>
      <c r="D8" s="5" t="s">
        <v>12</v>
      </c>
      <c r="E8" s="5"/>
      <c r="F8" s="11">
        <f>F7*12</f>
        <v>504000</v>
      </c>
    </row>
    <row r="9" spans="1:2" s="2" customFormat="1" ht="10.5">
      <c r="A9" s="6" t="s">
        <v>10</v>
      </c>
      <c r="B9" s="11">
        <f>B5*B6*(1+B7)*B8/8/60</f>
        <v>21718.750000000004</v>
      </c>
    </row>
    <row r="10" spans="1:2" s="2" customFormat="1" ht="10.5">
      <c r="A10" s="6" t="s">
        <v>12</v>
      </c>
      <c r="B10" s="11">
        <f>B9*12</f>
        <v>260625.00000000006</v>
      </c>
    </row>
    <row r="11" spans="4:6" s="2" customFormat="1" ht="19.5" customHeight="1">
      <c r="D11" s="3" t="s">
        <v>13</v>
      </c>
      <c r="E11" s="3"/>
      <c r="F11" s="3"/>
    </row>
    <row r="12" spans="1:6" s="2" customFormat="1" ht="30" customHeight="1">
      <c r="A12" s="3" t="s">
        <v>14</v>
      </c>
      <c r="B12" s="3"/>
      <c r="D12" s="5" t="s">
        <v>15</v>
      </c>
      <c r="E12" s="5"/>
      <c r="F12" s="5"/>
    </row>
    <row r="13" spans="1:6" s="2" customFormat="1" ht="69.75" customHeight="1">
      <c r="A13" s="5" t="s">
        <v>16</v>
      </c>
      <c r="B13" s="5"/>
      <c r="D13" s="12" t="s">
        <v>17</v>
      </c>
      <c r="E13" s="12"/>
      <c r="F13" s="8">
        <v>9000</v>
      </c>
    </row>
    <row r="14" spans="1:6" s="2" customFormat="1" ht="20.25">
      <c r="A14" s="6" t="s">
        <v>18</v>
      </c>
      <c r="B14" s="7">
        <v>9000</v>
      </c>
      <c r="D14" s="12" t="s">
        <v>19</v>
      </c>
      <c r="E14" s="12"/>
      <c r="F14" s="10">
        <f>(B14-B15)/B14</f>
        <v>0.1111111111111111</v>
      </c>
    </row>
    <row r="15" spans="1:6" s="2" customFormat="1" ht="20.25">
      <c r="A15" s="6" t="s">
        <v>20</v>
      </c>
      <c r="B15" s="7">
        <v>8000</v>
      </c>
      <c r="D15" s="12" t="s">
        <v>10</v>
      </c>
      <c r="E15" s="12"/>
      <c r="F15" s="11">
        <f>B5*F13*F14</f>
        <v>10000</v>
      </c>
    </row>
    <row r="16" spans="1:6" s="2" customFormat="1" ht="9.75" customHeight="1">
      <c r="A16" s="6" t="s">
        <v>21</v>
      </c>
      <c r="B16" s="7">
        <v>35</v>
      </c>
      <c r="D16" s="5" t="s">
        <v>12</v>
      </c>
      <c r="E16" s="5"/>
      <c r="F16" s="11">
        <f>F15*12</f>
        <v>120000</v>
      </c>
    </row>
    <row r="17" spans="1:2" s="2" customFormat="1" ht="10.5">
      <c r="A17" s="6" t="s">
        <v>22</v>
      </c>
      <c r="B17" s="8">
        <v>25</v>
      </c>
    </row>
    <row r="18" spans="1:2" s="2" customFormat="1" ht="10.5">
      <c r="A18" s="6" t="s">
        <v>10</v>
      </c>
      <c r="B18" s="11">
        <f>B5*(B14-B15)*B16*B17/100</f>
        <v>87500</v>
      </c>
    </row>
    <row r="19" spans="1:6" s="2" customFormat="1" ht="10.5">
      <c r="A19" s="6" t="s">
        <v>12</v>
      </c>
      <c r="B19" s="11">
        <f>B18*12</f>
        <v>1050000</v>
      </c>
      <c r="D19" s="13" t="s">
        <v>23</v>
      </c>
      <c r="E19" s="14" t="s">
        <v>24</v>
      </c>
      <c r="F19" s="14" t="s">
        <v>25</v>
      </c>
    </row>
    <row r="20" spans="4:6" s="2" customFormat="1" ht="30" customHeight="1">
      <c r="D20" s="6" t="s">
        <v>26</v>
      </c>
      <c r="E20" s="11">
        <f>B9</f>
        <v>21718.750000000004</v>
      </c>
      <c r="F20" s="11">
        <f>B10</f>
        <v>260625.00000000006</v>
      </c>
    </row>
    <row r="21" spans="1:6" s="2" customFormat="1" ht="30" customHeight="1">
      <c r="A21" s="3" t="s">
        <v>27</v>
      </c>
      <c r="B21" s="3"/>
      <c r="D21" s="6" t="s">
        <v>28</v>
      </c>
      <c r="E21" s="11">
        <f>F7</f>
        <v>42000</v>
      </c>
      <c r="F21" s="11">
        <f>F8</f>
        <v>504000</v>
      </c>
    </row>
    <row r="22" spans="1:6" s="2" customFormat="1" ht="45" customHeight="1">
      <c r="A22" s="4" t="s">
        <v>29</v>
      </c>
      <c r="B22" s="4"/>
      <c r="D22" s="6" t="s">
        <v>30</v>
      </c>
      <c r="E22" s="11">
        <f>B18</f>
        <v>87500</v>
      </c>
      <c r="F22" s="11">
        <f>B19</f>
        <v>1050000</v>
      </c>
    </row>
    <row r="23" spans="1:6" s="2" customFormat="1" ht="10.5">
      <c r="A23" s="6" t="s">
        <v>31</v>
      </c>
      <c r="B23" s="8">
        <v>500</v>
      </c>
      <c r="D23" s="6" t="s">
        <v>32</v>
      </c>
      <c r="E23" s="11">
        <f>F15</f>
        <v>10000</v>
      </c>
      <c r="F23" s="11">
        <f>F16</f>
        <v>120000</v>
      </c>
    </row>
    <row r="24" spans="1:6" s="2" customFormat="1" ht="10.5">
      <c r="A24" s="6" t="s">
        <v>10</v>
      </c>
      <c r="B24" s="11">
        <f>B5*B23/2</f>
        <v>2500</v>
      </c>
      <c r="D24" s="6" t="s">
        <v>33</v>
      </c>
      <c r="E24" s="11">
        <f>B24</f>
        <v>2500</v>
      </c>
      <c r="F24" s="11">
        <f>B25</f>
        <v>30000</v>
      </c>
    </row>
    <row r="25" spans="1:6" s="2" customFormat="1" ht="10.5">
      <c r="A25" s="6" t="s">
        <v>12</v>
      </c>
      <c r="B25" s="11">
        <f>B24*12</f>
        <v>30000</v>
      </c>
      <c r="D25" s="6" t="s">
        <v>34</v>
      </c>
      <c r="E25" s="11">
        <f>SUM(E20:E24)</f>
        <v>163718.75</v>
      </c>
      <c r="F25" s="11">
        <f>SUM(F20:F24)</f>
        <v>1964625</v>
      </c>
    </row>
    <row r="26" s="2" customFormat="1" ht="19.5" customHeight="1"/>
    <row r="27" spans="1:6" s="2" customFormat="1" ht="10.5" customHeight="1">
      <c r="A27" s="3" t="s">
        <v>35</v>
      </c>
      <c r="B27" s="3"/>
      <c r="D27" s="3" t="s">
        <v>36</v>
      </c>
      <c r="E27" s="3"/>
      <c r="F27" s="3"/>
    </row>
    <row r="28" spans="1:6" s="2" customFormat="1" ht="20.25" customHeight="1">
      <c r="A28" s="6" t="s">
        <v>37</v>
      </c>
      <c r="B28" s="15">
        <f>11000*B5</f>
        <v>110000</v>
      </c>
      <c r="D28" s="16" t="s">
        <v>38</v>
      </c>
      <c r="E28" s="16"/>
      <c r="F28" s="17">
        <f>F25-B31</f>
        <v>1806625</v>
      </c>
    </row>
    <row r="29" spans="1:6" s="2" customFormat="1" ht="30" customHeight="1">
      <c r="A29" s="6" t="s">
        <v>39</v>
      </c>
      <c r="B29" s="18">
        <f>400*12*B5</f>
        <v>48000</v>
      </c>
      <c r="D29" s="5" t="s">
        <v>40</v>
      </c>
      <c r="E29" s="5"/>
      <c r="F29" s="19">
        <f>F25</f>
        <v>1964625</v>
      </c>
    </row>
    <row r="30" spans="1:6" s="2" customFormat="1" ht="10.5" customHeight="1">
      <c r="A30" s="6" t="s">
        <v>41</v>
      </c>
      <c r="B30" s="18">
        <v>0</v>
      </c>
      <c r="D30" s="5" t="s">
        <v>42</v>
      </c>
      <c r="E30" s="5"/>
      <c r="F30" s="20">
        <f>B28/F28*12*21</f>
        <v>15.343527295371203</v>
      </c>
    </row>
    <row r="31" spans="1:2" s="2" customFormat="1" ht="10.5">
      <c r="A31" s="6" t="s">
        <v>43</v>
      </c>
      <c r="B31" s="18">
        <f>SUM(B28:B30)</f>
        <v>158000</v>
      </c>
    </row>
    <row r="33" spans="1:6" ht="12.75" customHeight="1">
      <c r="A33" s="21" t="s">
        <v>44</v>
      </c>
      <c r="B33" s="21"/>
      <c r="C33" s="21"/>
      <c r="D33" s="21"/>
      <c r="E33" s="21"/>
      <c r="F33" s="21"/>
    </row>
    <row r="34" spans="1:6" ht="33" customHeight="1">
      <c r="A34" s="22" t="s">
        <v>45</v>
      </c>
      <c r="B34" s="14" t="s">
        <v>46</v>
      </c>
      <c r="C34" s="23" t="s">
        <v>47</v>
      </c>
      <c r="D34" s="23" t="s">
        <v>48</v>
      </c>
      <c r="E34" s="24" t="s">
        <v>49</v>
      </c>
      <c r="F34" s="22"/>
    </row>
    <row r="35" spans="1:6" ht="12.75">
      <c r="A35" s="6">
        <v>1</v>
      </c>
      <c r="B35" s="18">
        <f>B28</f>
        <v>110000</v>
      </c>
      <c r="C35" s="25">
        <f>$B$29/12</f>
        <v>4000</v>
      </c>
      <c r="D35" s="26">
        <f>$E$25</f>
        <v>163718.75</v>
      </c>
      <c r="E35" s="11">
        <f>D35-C35-B35</f>
        <v>49718.75</v>
      </c>
      <c r="F35" s="6"/>
    </row>
    <row r="36" spans="1:6" ht="12.75">
      <c r="A36" s="6">
        <v>2</v>
      </c>
      <c r="B36" s="18">
        <f>$C$30</f>
        <v>0</v>
      </c>
      <c r="C36" s="25">
        <f aca="true" t="shared" si="0" ref="C36:C46">$B$29/12</f>
        <v>4000</v>
      </c>
      <c r="D36" s="26">
        <f aca="true" t="shared" si="1" ref="D36:D46">$E$25</f>
        <v>163718.75</v>
      </c>
      <c r="E36" s="11">
        <f>E35+D36-C36-B36</f>
        <v>209437.5</v>
      </c>
      <c r="F36" s="6"/>
    </row>
    <row r="37" spans="1:6" ht="12.75">
      <c r="A37" s="6">
        <v>3</v>
      </c>
      <c r="B37" s="18">
        <f aca="true" t="shared" si="2" ref="B37:B46">$C$30</f>
        <v>0</v>
      </c>
      <c r="C37" s="25">
        <f t="shared" si="0"/>
        <v>4000</v>
      </c>
      <c r="D37" s="26">
        <f t="shared" si="1"/>
        <v>163718.75</v>
      </c>
      <c r="E37" s="11">
        <f aca="true" t="shared" si="3" ref="E37:E46">E36+D37-C37-B37</f>
        <v>369156.25</v>
      </c>
      <c r="F37" s="6"/>
    </row>
    <row r="38" spans="1:6" ht="12.75">
      <c r="A38" s="6">
        <v>4</v>
      </c>
      <c r="B38" s="18">
        <f t="shared" si="2"/>
        <v>0</v>
      </c>
      <c r="C38" s="25">
        <f t="shared" si="0"/>
        <v>4000</v>
      </c>
      <c r="D38" s="26">
        <f t="shared" si="1"/>
        <v>163718.75</v>
      </c>
      <c r="E38" s="11">
        <f t="shared" si="3"/>
        <v>528875</v>
      </c>
      <c r="F38" s="6"/>
    </row>
    <row r="39" spans="1:6" ht="12.75">
      <c r="A39" s="6">
        <v>5</v>
      </c>
      <c r="B39" s="18">
        <f t="shared" si="2"/>
        <v>0</v>
      </c>
      <c r="C39" s="25">
        <f t="shared" si="0"/>
        <v>4000</v>
      </c>
      <c r="D39" s="26">
        <f t="shared" si="1"/>
        <v>163718.75</v>
      </c>
      <c r="E39" s="11">
        <f t="shared" si="3"/>
        <v>688593.75</v>
      </c>
      <c r="F39" s="6"/>
    </row>
    <row r="40" spans="1:6" ht="12.75">
      <c r="A40" s="6">
        <v>6</v>
      </c>
      <c r="B40" s="18">
        <f t="shared" si="2"/>
        <v>0</v>
      </c>
      <c r="C40" s="25">
        <f t="shared" si="0"/>
        <v>4000</v>
      </c>
      <c r="D40" s="26">
        <f t="shared" si="1"/>
        <v>163718.75</v>
      </c>
      <c r="E40" s="11">
        <f t="shared" si="3"/>
        <v>848312.5</v>
      </c>
      <c r="F40" s="6"/>
    </row>
    <row r="41" spans="1:6" ht="12.75">
      <c r="A41" s="6">
        <v>7</v>
      </c>
      <c r="B41" s="18">
        <f t="shared" si="2"/>
        <v>0</v>
      </c>
      <c r="C41" s="25">
        <f t="shared" si="0"/>
        <v>4000</v>
      </c>
      <c r="D41" s="26">
        <f t="shared" si="1"/>
        <v>163718.75</v>
      </c>
      <c r="E41" s="11">
        <f t="shared" si="3"/>
        <v>1008031.25</v>
      </c>
      <c r="F41" s="6"/>
    </row>
    <row r="42" spans="1:6" ht="12.75">
      <c r="A42" s="6">
        <v>8</v>
      </c>
      <c r="B42" s="18">
        <f t="shared" si="2"/>
        <v>0</v>
      </c>
      <c r="C42" s="25">
        <f t="shared" si="0"/>
        <v>4000</v>
      </c>
      <c r="D42" s="26">
        <f t="shared" si="1"/>
        <v>163718.75</v>
      </c>
      <c r="E42" s="11">
        <f t="shared" si="3"/>
        <v>1167750</v>
      </c>
      <c r="F42" s="6"/>
    </row>
    <row r="43" spans="1:6" ht="12.75">
      <c r="A43" s="6">
        <v>9</v>
      </c>
      <c r="B43" s="18">
        <f t="shared" si="2"/>
        <v>0</v>
      </c>
      <c r="C43" s="25">
        <f t="shared" si="0"/>
        <v>4000</v>
      </c>
      <c r="D43" s="26">
        <f t="shared" si="1"/>
        <v>163718.75</v>
      </c>
      <c r="E43" s="11">
        <f t="shared" si="3"/>
        <v>1327468.75</v>
      </c>
      <c r="F43" s="6"/>
    </row>
    <row r="44" spans="1:6" ht="12.75">
      <c r="A44" s="6">
        <v>10</v>
      </c>
      <c r="B44" s="18">
        <f t="shared" si="2"/>
        <v>0</v>
      </c>
      <c r="C44" s="25">
        <f t="shared" si="0"/>
        <v>4000</v>
      </c>
      <c r="D44" s="26">
        <f t="shared" si="1"/>
        <v>163718.75</v>
      </c>
      <c r="E44" s="11">
        <f t="shared" si="3"/>
        <v>1487187.5</v>
      </c>
      <c r="F44" s="6"/>
    </row>
    <row r="45" spans="1:6" ht="12.75">
      <c r="A45" s="6">
        <v>11</v>
      </c>
      <c r="B45" s="18">
        <f t="shared" si="2"/>
        <v>0</v>
      </c>
      <c r="C45" s="25">
        <f t="shared" si="0"/>
        <v>4000</v>
      </c>
      <c r="D45" s="26">
        <f t="shared" si="1"/>
        <v>163718.75</v>
      </c>
      <c r="E45" s="11">
        <f t="shared" si="3"/>
        <v>1646906.25</v>
      </c>
      <c r="F45" s="6"/>
    </row>
    <row r="46" spans="1:6" ht="12.75">
      <c r="A46" s="6">
        <v>12</v>
      </c>
      <c r="B46" s="18">
        <f t="shared" si="2"/>
        <v>0</v>
      </c>
      <c r="C46" s="25">
        <f t="shared" si="0"/>
        <v>4000</v>
      </c>
      <c r="D46" s="26">
        <f t="shared" si="1"/>
        <v>163718.75</v>
      </c>
      <c r="E46" s="11">
        <f t="shared" si="3"/>
        <v>1806625</v>
      </c>
      <c r="F46" s="6"/>
    </row>
    <row r="47" spans="1:6" ht="12.75">
      <c r="A47" s="2"/>
      <c r="B47" s="27"/>
      <c r="C47" s="27"/>
      <c r="D47" s="2"/>
      <c r="E47" s="2"/>
      <c r="F47" s="2"/>
    </row>
    <row r="48" spans="1:6" ht="12.75">
      <c r="A48" s="2"/>
      <c r="B48" s="27"/>
      <c r="C48" s="27"/>
      <c r="D48" s="2"/>
      <c r="E48" s="2"/>
      <c r="F48" s="2"/>
    </row>
    <row r="49" spans="1:6" ht="12.75">
      <c r="A49" s="2"/>
      <c r="B49" s="27"/>
      <c r="C49" s="27"/>
      <c r="D49" s="2"/>
      <c r="E49" s="2"/>
      <c r="F49" s="2"/>
    </row>
    <row r="50" spans="1:6" ht="12.75">
      <c r="A50" s="2"/>
      <c r="B50" s="27"/>
      <c r="C50" s="27"/>
      <c r="D50" s="2"/>
      <c r="E50" s="2"/>
      <c r="F50" s="2"/>
    </row>
    <row r="51" spans="1:6" ht="12.75">
      <c r="A51" s="2"/>
      <c r="B51" s="27"/>
      <c r="C51" s="27"/>
      <c r="D51" s="2"/>
      <c r="E51" s="2"/>
      <c r="F51" s="2"/>
    </row>
    <row r="52" spans="1:6" ht="12.75">
      <c r="A52" s="2"/>
      <c r="B52" s="27"/>
      <c r="C52" s="27"/>
      <c r="D52" s="2"/>
      <c r="E52" s="2"/>
      <c r="F52" s="2"/>
    </row>
    <row r="53" spans="1:6" ht="12.75">
      <c r="A53" s="2"/>
      <c r="B53" s="27"/>
      <c r="C53" s="27"/>
      <c r="D53" s="2"/>
      <c r="E53" s="2"/>
      <c r="F53" s="2"/>
    </row>
    <row r="54" spans="1:6" ht="12.75">
      <c r="A54" s="2"/>
      <c r="B54" s="27"/>
      <c r="C54" s="27"/>
      <c r="D54" s="2"/>
      <c r="E54" s="2"/>
      <c r="F54" s="2"/>
    </row>
    <row r="55" spans="1:6" ht="12.75">
      <c r="A55" s="2"/>
      <c r="B55" s="27"/>
      <c r="C55" s="27"/>
      <c r="D55" s="2"/>
      <c r="E55" s="2"/>
      <c r="F55" s="2"/>
    </row>
    <row r="56" spans="1:6" ht="12.75">
      <c r="A56" s="2"/>
      <c r="B56" s="27"/>
      <c r="C56" s="27"/>
      <c r="D56" s="2"/>
      <c r="E56" s="2"/>
      <c r="F56" s="2"/>
    </row>
    <row r="57" spans="1:6" ht="12.75">
      <c r="A57" s="2"/>
      <c r="B57" s="27"/>
      <c r="C57" s="27"/>
      <c r="D57" s="2"/>
      <c r="E57" s="2"/>
      <c r="F57" s="2"/>
    </row>
    <row r="58" spans="1:6" ht="12.75">
      <c r="A58" s="2"/>
      <c r="B58" s="27"/>
      <c r="C58" s="27"/>
      <c r="D58" s="2"/>
      <c r="E58" s="2"/>
      <c r="F58" s="2"/>
    </row>
    <row r="59" spans="1:6" ht="12.75">
      <c r="A59" s="2"/>
      <c r="B59" s="27"/>
      <c r="C59" s="27"/>
      <c r="D59" s="2"/>
      <c r="E59" s="2"/>
      <c r="F59" s="2"/>
    </row>
    <row r="60" spans="1:6" ht="12.75">
      <c r="A60" s="2"/>
      <c r="B60" s="27"/>
      <c r="C60" s="27"/>
      <c r="D60" s="2"/>
      <c r="E60" s="2"/>
      <c r="F60" s="2"/>
    </row>
    <row r="61" spans="1:6" ht="12.75">
      <c r="A61" s="2"/>
      <c r="B61" s="27"/>
      <c r="C61" s="27"/>
      <c r="D61" s="2"/>
      <c r="E61" s="2"/>
      <c r="F61" s="2"/>
    </row>
    <row r="62" spans="1:6" ht="12.75">
      <c r="A62" s="2"/>
      <c r="B62" s="27"/>
      <c r="C62" s="27"/>
      <c r="D62" s="2"/>
      <c r="E62" s="2"/>
      <c r="F62" s="2"/>
    </row>
    <row r="63" spans="1:6" ht="12.75">
      <c r="A63" s="2"/>
      <c r="B63" s="27"/>
      <c r="C63" s="27"/>
      <c r="D63" s="2"/>
      <c r="E63" s="2"/>
      <c r="F63" s="2"/>
    </row>
    <row r="64" spans="1:6" ht="12.75">
      <c r="A64" s="2"/>
      <c r="B64" s="27"/>
      <c r="C64" s="27"/>
      <c r="D64" s="2"/>
      <c r="E64" s="2"/>
      <c r="F64" s="2"/>
    </row>
    <row r="65" spans="1:6" ht="12.75">
      <c r="A65" s="2"/>
      <c r="B65" s="27"/>
      <c r="C65" s="27"/>
      <c r="D65" s="2"/>
      <c r="E65" s="2"/>
      <c r="F65" s="2"/>
    </row>
    <row r="66" spans="1:6" ht="12.75">
      <c r="A66" s="28"/>
      <c r="B66" s="28"/>
      <c r="C66" s="2"/>
      <c r="D66" s="2"/>
      <c r="E66" s="2"/>
      <c r="F66" s="2"/>
    </row>
    <row r="67" spans="1:6" ht="12.75">
      <c r="A67" s="29" t="s">
        <v>50</v>
      </c>
      <c r="B67" s="30"/>
      <c r="C67" s="31"/>
      <c r="D67" s="31"/>
      <c r="E67" s="31"/>
      <c r="F67" s="31"/>
    </row>
    <row r="68" spans="1:6" ht="12.75">
      <c r="A68" s="32" t="s">
        <v>51</v>
      </c>
      <c r="B68" s="33"/>
      <c r="C68" s="31"/>
      <c r="D68" s="31"/>
      <c r="E68" s="31"/>
      <c r="F68" s="31"/>
    </row>
    <row r="69" spans="1:6" ht="12.75">
      <c r="A69" s="32" t="s">
        <v>52</v>
      </c>
      <c r="B69" s="33"/>
      <c r="C69" s="31"/>
      <c r="D69" s="31"/>
      <c r="E69" s="31"/>
      <c r="F69" s="31"/>
    </row>
    <row r="70" spans="1:6" ht="12.75">
      <c r="A70" s="32" t="s">
        <v>53</v>
      </c>
      <c r="B70" s="29"/>
      <c r="C70" s="31"/>
      <c r="D70" s="31"/>
      <c r="E70" s="31"/>
      <c r="F70" s="31"/>
    </row>
    <row r="71" spans="1:6" ht="12.75">
      <c r="A71" s="32" t="s">
        <v>54</v>
      </c>
      <c r="B71" s="33"/>
      <c r="C71" s="31"/>
      <c r="D71" s="31"/>
      <c r="E71" s="31"/>
      <c r="F71" s="31"/>
    </row>
    <row r="72" spans="1:6" ht="12.75">
      <c r="A72" s="34"/>
      <c r="B72" s="34"/>
      <c r="C72" s="35" t="s">
        <v>55</v>
      </c>
      <c r="D72" s="34"/>
      <c r="E72" s="34"/>
      <c r="F72" s="34"/>
    </row>
    <row r="73" spans="1:6" ht="33" customHeight="1">
      <c r="A73" s="2"/>
      <c r="B73" s="28"/>
      <c r="C73" s="2"/>
      <c r="E73" s="2"/>
      <c r="F73" s="2"/>
    </row>
    <row r="74" spans="1:6" ht="20.25" customHeight="1">
      <c r="A74" s="36" t="s">
        <v>56</v>
      </c>
      <c r="B74" s="36"/>
      <c r="C74" s="36"/>
      <c r="D74" s="36"/>
      <c r="E74" s="36"/>
      <c r="F74" s="36"/>
    </row>
    <row r="75" spans="1:6" ht="50.25" customHeight="1">
      <c r="A75" s="37" t="s">
        <v>57</v>
      </c>
      <c r="B75" s="37"/>
      <c r="C75" s="37"/>
      <c r="D75" s="37"/>
      <c r="E75" s="37"/>
      <c r="F75" s="37"/>
    </row>
    <row r="76" spans="1:6" ht="50.25" customHeight="1">
      <c r="A76" s="38" t="s">
        <v>58</v>
      </c>
      <c r="B76" s="38"/>
      <c r="C76" s="38"/>
      <c r="D76" s="38"/>
      <c r="E76" s="38"/>
      <c r="F76" s="38"/>
    </row>
    <row r="77" spans="1:6" ht="30" customHeight="1">
      <c r="A77" s="39" t="s">
        <v>59</v>
      </c>
      <c r="B77" s="39"/>
      <c r="C77" s="39"/>
      <c r="D77" s="39"/>
      <c r="E77" s="39"/>
      <c r="F77" s="39"/>
    </row>
    <row r="78" spans="1:6" ht="12.75">
      <c r="A78" s="40" t="s">
        <v>60</v>
      </c>
      <c r="B78" s="41"/>
      <c r="C78" s="41"/>
      <c r="D78" s="41"/>
      <c r="E78" s="41"/>
      <c r="F78" s="41"/>
    </row>
    <row r="79" spans="1:6" ht="12.75">
      <c r="A79" s="40" t="s">
        <v>61</v>
      </c>
      <c r="B79" s="41"/>
      <c r="C79" s="41"/>
      <c r="D79" s="41"/>
      <c r="E79" s="41"/>
      <c r="F79" s="41"/>
    </row>
    <row r="80" spans="1:6" ht="12.75">
      <c r="A80" s="40" t="s">
        <v>62</v>
      </c>
      <c r="B80" s="41"/>
      <c r="C80" s="41"/>
      <c r="D80" s="41"/>
      <c r="E80" s="41"/>
      <c r="F80" s="41"/>
    </row>
    <row r="81" spans="1:6" ht="12.75">
      <c r="A81" s="40" t="s">
        <v>63</v>
      </c>
      <c r="B81" s="41"/>
      <c r="C81" s="41"/>
      <c r="D81" s="41"/>
      <c r="E81" s="41"/>
      <c r="F81" s="41"/>
    </row>
    <row r="82" spans="1:6" ht="12.75">
      <c r="A82" s="40" t="s">
        <v>64</v>
      </c>
      <c r="B82" s="41"/>
      <c r="C82" s="41"/>
      <c r="D82" s="41"/>
      <c r="E82" s="41"/>
      <c r="F82" s="41"/>
    </row>
    <row r="83" spans="1:6" ht="12.75">
      <c r="A83" s="42" t="s">
        <v>65</v>
      </c>
      <c r="B83" s="41"/>
      <c r="C83" s="41"/>
      <c r="D83" s="41"/>
      <c r="E83" s="41"/>
      <c r="F83" s="41"/>
    </row>
    <row r="84" spans="1:6" ht="12.75">
      <c r="A84" s="42" t="s">
        <v>66</v>
      </c>
      <c r="B84" s="41"/>
      <c r="C84" s="41"/>
      <c r="D84" s="41"/>
      <c r="E84" s="41"/>
      <c r="F84" s="41"/>
    </row>
    <row r="85" spans="1:6" ht="12.75">
      <c r="A85" s="42" t="s">
        <v>67</v>
      </c>
      <c r="B85" s="41"/>
      <c r="C85" s="41"/>
      <c r="D85" s="41"/>
      <c r="E85" s="41"/>
      <c r="F85" s="41"/>
    </row>
    <row r="86" spans="1:6" ht="12.75">
      <c r="A86" s="42" t="s">
        <v>68</v>
      </c>
      <c r="B86" s="41"/>
      <c r="C86" s="41"/>
      <c r="D86" s="41"/>
      <c r="E86" s="41"/>
      <c r="F86" s="41"/>
    </row>
    <row r="87" spans="1:6" ht="12.75">
      <c r="A87" s="42" t="s">
        <v>69</v>
      </c>
      <c r="B87" s="41"/>
      <c r="C87" s="41"/>
      <c r="D87" s="41"/>
      <c r="E87" s="41"/>
      <c r="F87" s="41"/>
    </row>
    <row r="88" spans="1:6" ht="12.75">
      <c r="A88" s="40" t="s">
        <v>70</v>
      </c>
      <c r="B88" s="41"/>
      <c r="C88" s="41"/>
      <c r="D88" s="41"/>
      <c r="E88" s="41"/>
      <c r="F88" s="41"/>
    </row>
    <row r="89" spans="1:6" ht="12.75">
      <c r="A89" s="42" t="s">
        <v>71</v>
      </c>
      <c r="B89" s="41"/>
      <c r="C89" s="41"/>
      <c r="D89" s="41"/>
      <c r="E89" s="41"/>
      <c r="F89" s="41"/>
    </row>
    <row r="90" ht="33" customHeight="1">
      <c r="A90" s="2"/>
    </row>
    <row r="91" spans="1:6" ht="20.25" customHeight="1">
      <c r="A91" s="43" t="s">
        <v>72</v>
      </c>
      <c r="B91" s="43"/>
      <c r="C91" s="43"/>
      <c r="D91" s="43"/>
      <c r="E91" s="43"/>
      <c r="F91" s="43"/>
    </row>
    <row r="92" spans="1:6" ht="20.25" customHeight="1">
      <c r="A92" s="43" t="s">
        <v>73</v>
      </c>
      <c r="B92" s="43"/>
      <c r="C92" s="43"/>
      <c r="D92" s="43"/>
      <c r="E92" s="43"/>
      <c r="F92" s="43"/>
    </row>
    <row r="93" ht="12.75">
      <c r="A93" s="42" t="s">
        <v>74</v>
      </c>
    </row>
  </sheetData>
  <sheetProtection selectLockedCells="1" selectUnlockedCells="1"/>
  <mergeCells count="40">
    <mergeCell ref="A2:F2"/>
    <mergeCell ref="A3:B3"/>
    <mergeCell ref="D3:F3"/>
    <mergeCell ref="A4:B4"/>
    <mergeCell ref="D4:F4"/>
    <mergeCell ref="D5:E5"/>
    <mergeCell ref="D6:E6"/>
    <mergeCell ref="D7:E7"/>
    <mergeCell ref="D8:E8"/>
    <mergeCell ref="D11:F11"/>
    <mergeCell ref="A12:B12"/>
    <mergeCell ref="D12:F12"/>
    <mergeCell ref="A13:B13"/>
    <mergeCell ref="D16:E16"/>
    <mergeCell ref="A21:B21"/>
    <mergeCell ref="A22:B22"/>
    <mergeCell ref="A27:B27"/>
    <mergeCell ref="D27:F27"/>
    <mergeCell ref="D28:E28"/>
    <mergeCell ref="D29:E29"/>
    <mergeCell ref="D30:E30"/>
    <mergeCell ref="A33:F33"/>
    <mergeCell ref="A74:F74"/>
    <mergeCell ref="A75:F75"/>
    <mergeCell ref="A76:F76"/>
    <mergeCell ref="A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A91:F91"/>
    <mergeCell ref="A92:F92"/>
  </mergeCells>
  <printOptions horizontalCentered="1"/>
  <pageMargins left="0.39375" right="0" top="0" bottom="0" header="0.5118055555555555" footer="0.5118055555555555"/>
  <pageSetup fitToHeight="2" fitToWidth="1" horizontalDpi="300" verticalDpi="300" orientation="portrait" paperSize="9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2011-04-28T06:07:48Z</cp:lastPrinted>
  <dcterms:modified xsi:type="dcterms:W3CDTF">2011-04-28T06:07:58Z</dcterms:modified>
  <cp:category/>
  <cp:version/>
  <cp:contentType/>
  <cp:contentStatus/>
  <cp:revision>1</cp:revision>
</cp:coreProperties>
</file>